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oryt\Dropbox (FMC)\AEDC STC Support 2020-2023\15. Underspend projects\Critical differences - OTO5\2. Deliverables\Comparative results tool\"/>
    </mc:Choice>
  </mc:AlternateContent>
  <xr:revisionPtr revIDLastSave="0" documentId="8_{D7498B28-1EE7-4E0D-A14C-3335C62993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ckground" sheetId="4" r:id="rId1"/>
    <sheet name="COMPARATIVE RESULTS TOOL" sheetId="5" r:id="rId2"/>
  </sheets>
  <definedNames>
    <definedName name="CDref">#REF!</definedName>
  </definedNames>
  <calcPr calcId="191029"/>
  <customWorkbookViews>
    <customWorkbookView name="Tess Gregory - Personal View" guid="{75EFE46E-E392-4996-91E7-87EAF0E0711E}" mergeInterval="0" personalView="1" maximized="1" windowWidth="1916" windowHeight="83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5" l="1"/>
  <c r="X25" i="5" s="1"/>
  <c r="AC14" i="5"/>
  <c r="K13" i="5"/>
  <c r="J20" i="5" s="1"/>
  <c r="W9" i="5"/>
  <c r="W10" i="5"/>
  <c r="X10" i="5" s="1"/>
  <c r="W14" i="5"/>
  <c r="X14" i="5" s="1"/>
  <c r="W15" i="5"/>
  <c r="X15" i="5" s="1"/>
  <c r="W16" i="5"/>
  <c r="X16" i="5" s="1"/>
  <c r="W11" i="5"/>
  <c r="X11" i="5" s="1"/>
  <c r="W12" i="5"/>
  <c r="X12" i="5" s="1"/>
  <c r="W13" i="5"/>
  <c r="X13" i="5" s="1"/>
  <c r="W17" i="5"/>
  <c r="X17" i="5" s="1"/>
  <c r="W18" i="5"/>
  <c r="X18" i="5" s="1"/>
  <c r="W19" i="5"/>
  <c r="X19" i="5" s="1"/>
  <c r="W20" i="5"/>
  <c r="X20" i="5" s="1"/>
  <c r="W21" i="5"/>
  <c r="X21" i="5" s="1"/>
  <c r="W22" i="5"/>
  <c r="X22" i="5" s="1"/>
  <c r="W23" i="5"/>
  <c r="X23" i="5" s="1"/>
  <c r="W24" i="5"/>
  <c r="X24" i="5" s="1"/>
  <c r="W8" i="5"/>
  <c r="X8" i="5" s="1"/>
  <c r="J26" i="5"/>
  <c r="AF29" i="5" l="1"/>
  <c r="J19" i="5" s="1"/>
  <c r="K15" i="5"/>
  <c r="X9" i="5"/>
  <c r="J22" i="5" l="1"/>
  <c r="J24" i="5"/>
  <c r="J25" i="5"/>
</calcChain>
</file>

<file path=xl/sharedStrings.xml><?xml version="1.0" encoding="utf-8"?>
<sst xmlns="http://schemas.openxmlformats.org/spreadsheetml/2006/main" count="76" uniqueCount="72">
  <si>
    <t>Observed difference</t>
  </si>
  <si>
    <t>percentage points</t>
  </si>
  <si>
    <t>X</t>
  </si>
  <si>
    <t>CD</t>
  </si>
  <si>
    <t xml:space="preserve">Critical difference </t>
  </si>
  <si>
    <t>* Note.  The critical difference is presented to 1 decimal place but calculations and text are based on the non-rounded figure</t>
  </si>
  <si>
    <t>% of children in the category</t>
  </si>
  <si>
    <t>AEDC Indicator</t>
  </si>
  <si>
    <t>10-Language and Cognitive skills (VULNERABLE)</t>
  </si>
  <si>
    <t>11-Language and Cognitive skills (AT RISK)</t>
  </si>
  <si>
    <t>12-Language and Cognitive skills (ON TRACK)</t>
  </si>
  <si>
    <t>13-Communication and General Knowledge (VULNERABLE)</t>
  </si>
  <si>
    <t>14-Communication and General Knowledge (AT RISK)</t>
  </si>
  <si>
    <t>15-Communication and General Knowledge (ON TRACK)</t>
  </si>
  <si>
    <t>AEDC collection cycles to compare</t>
  </si>
  <si>
    <t>INDICATOR FOR LOOKUP</t>
  </si>
  <si>
    <t>(vulnerable/at risk/on track)</t>
  </si>
  <si>
    <t>Comparative Results Tool for the Australian Early Development Census</t>
  </si>
  <si>
    <t xml:space="preserve">To use the tool: </t>
  </si>
  <si>
    <t>(1) Select the AEDC indicator of interest</t>
  </si>
  <si>
    <t>(3) Enter in the % of children in the relevant category (vulnerable, at risk, on track)</t>
  </si>
  <si>
    <t>(1) the observed difference (percentage point difference in the percentage of childen who are vulnerable, at risk or on track)</t>
  </si>
  <si>
    <t>(3) some interpretive text to help understand the results</t>
  </si>
  <si>
    <t xml:space="preserve">The tool will calculate: </t>
  </si>
  <si>
    <t>About the critical difference</t>
  </si>
  <si>
    <t xml:space="preserve">The critical difference will vary depending on </t>
  </si>
  <si>
    <t>Further information on the critical dfifference is available on the AEDC website (www.aedc.gov.au) in a detailed technical report</t>
  </si>
  <si>
    <t>Telethon Kids Institute</t>
  </si>
  <si>
    <t>Number of children in the community</t>
  </si>
  <si>
    <t>(4) Enter the number of children in the community</t>
  </si>
  <si>
    <t>01-Physical Health and Wellbeing (VULNERABLE)</t>
  </si>
  <si>
    <t>02-Physical Health and Wellbeing (AT RISK)</t>
  </si>
  <si>
    <t>03-Physical Health and Wellbeing (ON TRACK)</t>
  </si>
  <si>
    <t>The critical difference is the minimum level of change required between two cycles to be statistically significant</t>
  </si>
  <si>
    <t>(2) Select the two cycles that you want to compare (2009, 2012, 2015, 2018, 2021)</t>
  </si>
  <si>
    <t>(2) the critical difference (the minimum percentage point difference needed to conclude a significant change over time</t>
  </si>
  <si>
    <t>Ensure the first (i.e. earlier) collection cycle is selected in Cell I5 (not Cell K5)</t>
  </si>
  <si>
    <t>18-On Track on 5 domains (OT5)</t>
  </si>
  <si>
    <t>16-Vulnerable on 1 or more domains (DV1)</t>
  </si>
  <si>
    <t>17-Vulnerable on 2 or more domains (DV2)</t>
  </si>
  <si>
    <t>Text</t>
  </si>
  <si>
    <t>developmentally vulnerable on 1 or more domains</t>
  </si>
  <si>
    <t>developmentally vulnerable on 2 or more domains</t>
  </si>
  <si>
    <t>TEXT for blue box</t>
  </si>
  <si>
    <t>developmentally vulnerable in Social Competence</t>
  </si>
  <si>
    <t>developmentally at risk in Social Competence</t>
  </si>
  <si>
    <t>developmentally on track in Social Competence</t>
  </si>
  <si>
    <t>04-Social Competence (VULNERABLE)</t>
  </si>
  <si>
    <t>05-Social Competence (AT RISK)</t>
  </si>
  <si>
    <t>06-Social Competence (ON TRACK)</t>
  </si>
  <si>
    <t>07-Emotional Maturity (VULNERABLE)</t>
  </si>
  <si>
    <t>08-Emotional Maturity (AT RISK)</t>
  </si>
  <si>
    <t>09-Emotional Maturity (ON TRACK)</t>
  </si>
  <si>
    <t>developmentally vulnerable in Emotional Maturity</t>
  </si>
  <si>
    <t>developmentally at risk in Emotional Maturity</t>
  </si>
  <si>
    <t>developmentally vulnerable in Language and Cognitive Skills</t>
  </si>
  <si>
    <t>developmentally at risk  in Language and Cognitive Skills</t>
  </si>
  <si>
    <t>developmentally on track  in Language and Cognitive Skills</t>
  </si>
  <si>
    <t>developmentally vulnerable in Communication Skills and General Knowledge</t>
  </si>
  <si>
    <t>developmentally at risk in Communication Skills and General Knowledge</t>
  </si>
  <si>
    <t>developmentally on track in Communication Skills and General Knowledge</t>
  </si>
  <si>
    <t>developmentally on track in Emotional Maturity</t>
  </si>
  <si>
    <t>developmentally vulnerable in Physical Health and Wellbeing</t>
  </si>
  <si>
    <t>developmentally at risk in Physical Health and Wellbeing</t>
  </si>
  <si>
    <t>developmentally on track in Physical Health and Wellbeing</t>
  </si>
  <si>
    <t>developmentally on track on all 5 domains</t>
  </si>
  <si>
    <t xml:space="preserve">The estimation of a critical difference for a wide range of AEDC indicators.  Telethon Kids Institute. Adelaide, Australia. </t>
  </si>
  <si>
    <t>Gregory, T. &amp; Brinkman, S. (2022).  Exploring change over time in the Australian Early Development Census (AEDC):</t>
  </si>
  <si>
    <t xml:space="preserve">(1) the number of children in the community recorded </t>
  </si>
  <si>
    <t>(2) the AEDC indicator of interest (vulnerable, at risk or on track on an individual domain, DV1, DV2, or OT5)</t>
  </si>
  <si>
    <r>
      <t>See</t>
    </r>
    <r>
      <rPr>
        <i/>
        <sz val="11"/>
        <color theme="1"/>
        <rFont val="Calibri"/>
        <family val="2"/>
        <scheme val="minor"/>
      </rPr>
      <t xml:space="preserve"> 'Understanding the AEDC results</t>
    </r>
    <r>
      <rPr>
        <sz val="11"/>
        <color theme="1"/>
        <rFont val="Calibri"/>
        <family val="2"/>
        <scheme val="minor"/>
      </rPr>
      <t>' fact sheet for information on AEDC indicators (</t>
    </r>
    <r>
      <rPr>
        <sz val="9"/>
        <color theme="1"/>
        <rFont val="Calibri"/>
        <family val="2"/>
        <scheme val="minor"/>
      </rPr>
      <t>https://www.aedc.gov.au/resources/detail/understanding-the-results</t>
    </r>
    <r>
      <rPr>
        <sz val="11"/>
        <color theme="1"/>
        <rFont val="Calibri"/>
        <family val="2"/>
        <scheme val="minor"/>
      </rPr>
      <t>)</t>
    </r>
  </si>
  <si>
    <t>Last Updated 7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</si>
</sst>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B05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0094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ont="1" applyFill="1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164" fontId="3" fillId="2" borderId="0" xfId="1" applyNumberFormat="1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Alignment="1" applyProtection="1"/>
    <xf numFmtId="0" fontId="0" fillId="2" borderId="0" xfId="0" applyFill="1" applyAlignment="1" applyProtection="1">
      <alignment horizontal="center"/>
    </xf>
    <xf numFmtId="0" fontId="0" fillId="2" borderId="0" xfId="0" applyFont="1" applyFill="1" applyProtection="1"/>
    <xf numFmtId="0" fontId="0" fillId="2" borderId="0" xfId="0" applyFill="1" applyAlignment="1" applyProtection="1">
      <alignment horizontal="right"/>
    </xf>
    <xf numFmtId="0" fontId="2" fillId="2" borderId="0" xfId="0" applyFont="1" applyFill="1" applyAlignment="1" applyProtection="1"/>
    <xf numFmtId="0" fontId="0" fillId="2" borderId="0" xfId="0" applyNumberFormat="1" applyFont="1" applyFill="1" applyAlignment="1" applyProtection="1">
      <alignment horizontal="right"/>
    </xf>
    <xf numFmtId="0" fontId="0" fillId="2" borderId="0" xfId="0" applyFont="1" applyFill="1" applyAlignment="1" applyProtection="1"/>
    <xf numFmtId="0" fontId="4" fillId="2" borderId="0" xfId="0" applyFont="1" applyFill="1" applyBorder="1" applyAlignment="1" applyProtection="1"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4" fillId="2" borderId="13" xfId="0" applyFont="1" applyFill="1" applyBorder="1" applyProtection="1"/>
    <xf numFmtId="0" fontId="4" fillId="2" borderId="14" xfId="0" applyFont="1" applyFill="1" applyBorder="1" applyAlignment="1" applyProtection="1">
      <protection hidden="1"/>
    </xf>
    <xf numFmtId="0" fontId="4" fillId="2" borderId="16" xfId="0" applyFont="1" applyFill="1" applyBorder="1" applyProtection="1"/>
    <xf numFmtId="0" fontId="0" fillId="2" borderId="16" xfId="0" applyFill="1" applyBorder="1" applyProtection="1"/>
    <xf numFmtId="0" fontId="2" fillId="2" borderId="16" xfId="0" applyFont="1" applyFill="1" applyBorder="1" applyProtection="1"/>
    <xf numFmtId="0" fontId="5" fillId="2" borderId="16" xfId="0" applyFont="1" applyFill="1" applyBorder="1" applyProtection="1"/>
    <xf numFmtId="0" fontId="0" fillId="2" borderId="18" xfId="0" applyFill="1" applyBorder="1" applyProtection="1"/>
    <xf numFmtId="0" fontId="0" fillId="2" borderId="19" xfId="0" applyFill="1" applyBorder="1" applyAlignment="1" applyProtection="1">
      <alignment horizontal="center"/>
    </xf>
    <xf numFmtId="0" fontId="0" fillId="2" borderId="19" xfId="0" applyFill="1" applyBorder="1" applyProtection="1"/>
    <xf numFmtId="0" fontId="4" fillId="2" borderId="14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0" fillId="2" borderId="14" xfId="0" applyFill="1" applyBorder="1" applyProtection="1">
      <protection hidden="1"/>
    </xf>
    <xf numFmtId="0" fontId="4" fillId="2" borderId="15" xfId="0" applyFont="1" applyFill="1" applyBorder="1" applyAlignment="1" applyProtection="1">
      <protection hidden="1"/>
    </xf>
    <xf numFmtId="0" fontId="4" fillId="2" borderId="17" xfId="0" applyFont="1" applyFill="1" applyBorder="1" applyProtection="1">
      <protection hidden="1"/>
    </xf>
    <xf numFmtId="0" fontId="4" fillId="2" borderId="17" xfId="0" applyFont="1" applyFill="1" applyBorder="1" applyAlignment="1" applyProtection="1">
      <protection hidden="1"/>
    </xf>
    <xf numFmtId="0" fontId="0" fillId="2" borderId="17" xfId="0" applyFill="1" applyBorder="1" applyProtection="1"/>
    <xf numFmtId="0" fontId="2" fillId="2" borderId="17" xfId="0" applyFont="1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9" xfId="0" applyFill="1" applyBorder="1" applyProtection="1">
      <protection hidden="1"/>
    </xf>
    <xf numFmtId="0" fontId="0" fillId="2" borderId="20" xfId="0" applyFill="1" applyBorder="1" applyAlignment="1" applyProtection="1">
      <alignment horizontal="center"/>
    </xf>
    <xf numFmtId="0" fontId="4" fillId="2" borderId="0" xfId="0" applyFont="1" applyFill="1" applyProtection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6" fillId="2" borderId="0" xfId="0" applyFont="1" applyFill="1" applyBorder="1"/>
    <xf numFmtId="0" fontId="0" fillId="2" borderId="0" xfId="0" quotePrefix="1" applyFill="1" applyBorder="1"/>
    <xf numFmtId="0" fontId="2" fillId="2" borderId="0" xfId="0" applyFont="1" applyFill="1" applyProtection="1">
      <protection locked="0"/>
    </xf>
    <xf numFmtId="0" fontId="0" fillId="2" borderId="0" xfId="0" applyFon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/>
    <xf numFmtId="164" fontId="4" fillId="2" borderId="16" xfId="0" applyNumberFormat="1" applyFont="1" applyFill="1" applyBorder="1" applyAlignment="1" applyProtection="1">
      <alignment horizontal="center"/>
    </xf>
    <xf numFmtId="164" fontId="0" fillId="2" borderId="0" xfId="0" applyNumberFormat="1" applyFill="1" applyProtection="1"/>
    <xf numFmtId="0" fontId="0" fillId="3" borderId="1" xfId="0" applyFont="1" applyFill="1" applyBorder="1" applyAlignment="1" applyProtection="1">
      <alignment horizontal="right"/>
      <protection locked="0"/>
    </xf>
    <xf numFmtId="164" fontId="3" fillId="3" borderId="1" xfId="1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0" fillId="4" borderId="0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8" fillId="2" borderId="0" xfId="0" applyFont="1" applyFill="1" applyProtection="1"/>
    <xf numFmtId="164" fontId="7" fillId="5" borderId="1" xfId="1" applyNumberFormat="1" applyFont="1" applyFill="1" applyBorder="1" applyProtection="1">
      <protection hidden="1"/>
    </xf>
    <xf numFmtId="164" fontId="2" fillId="2" borderId="0" xfId="0" applyNumberFormat="1" applyFont="1" applyFill="1" applyProtection="1">
      <protection hidden="1"/>
    </xf>
    <xf numFmtId="165" fontId="2" fillId="2" borderId="0" xfId="0" applyNumberFormat="1" applyFont="1" applyFill="1" applyProtection="1"/>
    <xf numFmtId="0" fontId="9" fillId="2" borderId="14" xfId="0" applyFont="1" applyFill="1" applyBorder="1" applyAlignment="1" applyProtection="1">
      <alignment horizont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1" xfId="0" applyFont="1" applyFill="1" applyBorder="1" applyAlignment="1" applyProtection="1">
      <alignment horizontal="center"/>
      <protection hidden="1"/>
    </xf>
    <xf numFmtId="164" fontId="4" fillId="2" borderId="22" xfId="0" applyNumberFormat="1" applyFont="1" applyFill="1" applyBorder="1" applyAlignment="1" applyProtection="1">
      <alignment horizontal="center"/>
    </xf>
    <xf numFmtId="0" fontId="0" fillId="2" borderId="23" xfId="0" applyFill="1" applyBorder="1" applyProtection="1"/>
    <xf numFmtId="0" fontId="0" fillId="4" borderId="0" xfId="0" applyFont="1" applyFill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2" fillId="4" borderId="10" xfId="0" applyFont="1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2" fillId="4" borderId="0" xfId="0" applyFont="1" applyFill="1" applyProtection="1">
      <protection hidden="1"/>
    </xf>
    <xf numFmtId="0" fontId="0" fillId="4" borderId="10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6" xfId="0" applyFill="1" applyBorder="1" applyAlignment="1" applyProtection="1">
      <alignment horizontal="center"/>
      <protection hidden="1"/>
    </xf>
    <xf numFmtId="0" fontId="0" fillId="4" borderId="11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3" fillId="2" borderId="0" xfId="0" quotePrefix="1" applyFont="1" applyFill="1" applyBorder="1"/>
    <xf numFmtId="0" fontId="4" fillId="2" borderId="0" xfId="0" applyFont="1" applyFill="1" applyBorder="1"/>
    <xf numFmtId="0" fontId="0" fillId="3" borderId="3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AEEF"/>
      <color rgb="FF009444"/>
      <color rgb="FFFFCB0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162983</xdr:rowOff>
    </xdr:from>
    <xdr:to>
      <xdr:col>4</xdr:col>
      <xdr:colOff>182034</xdr:colOff>
      <xdr:row>7</xdr:row>
      <xdr:rowOff>4247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08633D-079D-4DBB-9542-2B97BF5C5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62983"/>
          <a:ext cx="2448984" cy="1184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5"/>
  <sheetViews>
    <sheetView tabSelected="1" workbookViewId="0">
      <selection activeCell="N35" sqref="N35"/>
    </sheetView>
  </sheetViews>
  <sheetFormatPr defaultColWidth="9.140625" defaultRowHeight="15" x14ac:dyDescent="0.25"/>
  <cols>
    <col min="1" max="15" width="9.140625" style="1"/>
    <col min="16" max="16" width="19.140625" style="1" customWidth="1"/>
    <col min="17" max="16384" width="9.140625" style="1"/>
  </cols>
  <sheetData>
    <row r="1" spans="2:16" ht="15.75" thickBot="1" x14ac:dyDescent="0.3"/>
    <row r="2" spans="2:16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2:16" ht="15.75" x14ac:dyDescent="0.25">
      <c r="B3" s="52"/>
      <c r="C3" s="57" t="s">
        <v>17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3"/>
    </row>
    <row r="4" spans="2:16" x14ac:dyDescent="0.25">
      <c r="B4" s="5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3"/>
    </row>
    <row r="5" spans="2:16" x14ac:dyDescent="0.25">
      <c r="B5" s="52"/>
      <c r="C5" s="2" t="s">
        <v>18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53"/>
    </row>
    <row r="6" spans="2:16" x14ac:dyDescent="0.25">
      <c r="B6" s="52"/>
      <c r="C6" s="2"/>
      <c r="D6" s="58" t="s">
        <v>19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53"/>
    </row>
    <row r="7" spans="2:16" x14ac:dyDescent="0.25">
      <c r="B7" s="52"/>
      <c r="C7" s="2"/>
      <c r="D7" s="58" t="s">
        <v>34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53"/>
    </row>
    <row r="8" spans="2:16" x14ac:dyDescent="0.25">
      <c r="B8" s="52"/>
      <c r="C8" s="2"/>
      <c r="D8" s="58"/>
      <c r="E8" s="2" t="s">
        <v>36</v>
      </c>
      <c r="F8" s="2"/>
      <c r="G8" s="2"/>
      <c r="H8" s="2"/>
      <c r="I8" s="2"/>
      <c r="J8" s="2"/>
      <c r="K8" s="2"/>
      <c r="L8" s="2"/>
      <c r="M8" s="2"/>
      <c r="N8" s="2"/>
      <c r="O8" s="2"/>
      <c r="P8" s="53"/>
    </row>
    <row r="9" spans="2:16" x14ac:dyDescent="0.25">
      <c r="B9" s="52"/>
      <c r="C9" s="2"/>
      <c r="D9" s="58" t="s">
        <v>20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53"/>
    </row>
    <row r="10" spans="2:16" x14ac:dyDescent="0.25">
      <c r="B10" s="52"/>
      <c r="C10" s="2"/>
      <c r="D10" s="58" t="s">
        <v>29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3"/>
    </row>
    <row r="11" spans="2:16" x14ac:dyDescent="0.25">
      <c r="B11" s="5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3"/>
    </row>
    <row r="12" spans="2:16" x14ac:dyDescent="0.25">
      <c r="B12" s="52"/>
      <c r="C12" s="2" t="s">
        <v>23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53"/>
    </row>
    <row r="13" spans="2:16" x14ac:dyDescent="0.25">
      <c r="B13" s="52"/>
      <c r="C13" s="2"/>
      <c r="D13" s="2" t="s">
        <v>21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53"/>
    </row>
    <row r="14" spans="2:16" x14ac:dyDescent="0.25">
      <c r="B14" s="52"/>
      <c r="C14" s="2"/>
      <c r="D14" s="58" t="s">
        <v>35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53"/>
    </row>
    <row r="15" spans="2:16" x14ac:dyDescent="0.25">
      <c r="B15" s="52"/>
      <c r="C15" s="2"/>
      <c r="D15" s="2" t="s">
        <v>22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53"/>
    </row>
    <row r="16" spans="2:16" ht="15.75" thickBot="1" x14ac:dyDescent="0.3"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</row>
    <row r="17" spans="2:19" ht="15.75" thickBot="1" x14ac:dyDescent="0.3"/>
    <row r="18" spans="2:19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2"/>
      <c r="R18" s="2"/>
      <c r="S18" s="2"/>
    </row>
    <row r="19" spans="2:19" ht="15.75" x14ac:dyDescent="0.25">
      <c r="B19" s="52"/>
      <c r="C19" s="57" t="s">
        <v>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53"/>
      <c r="Q19" s="2"/>
      <c r="R19" s="2"/>
      <c r="S19" s="2"/>
    </row>
    <row r="20" spans="2:19" x14ac:dyDescent="0.25">
      <c r="B20" s="52"/>
      <c r="C20" s="2" t="s">
        <v>33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3"/>
      <c r="Q20" s="2"/>
      <c r="R20" s="2"/>
      <c r="S20" s="2"/>
    </row>
    <row r="21" spans="2:19" x14ac:dyDescent="0.25">
      <c r="B21" s="5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53"/>
      <c r="Q21" s="2"/>
      <c r="R21" s="2"/>
      <c r="S21" s="2"/>
    </row>
    <row r="22" spans="2:19" x14ac:dyDescent="0.25">
      <c r="B22" s="52"/>
      <c r="C22" s="2" t="s">
        <v>25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53"/>
      <c r="Q22" s="2"/>
      <c r="R22" s="2"/>
      <c r="S22" s="2"/>
    </row>
    <row r="23" spans="2:19" x14ac:dyDescent="0.25">
      <c r="B23" s="52"/>
      <c r="C23" s="2"/>
      <c r="D23" s="96" t="s">
        <v>68</v>
      </c>
      <c r="E23" s="2"/>
      <c r="F23" s="2"/>
      <c r="G23" s="97"/>
      <c r="H23" s="2"/>
      <c r="I23" s="2"/>
      <c r="J23" s="2"/>
      <c r="K23" s="2"/>
      <c r="L23" s="2"/>
      <c r="M23" s="2"/>
      <c r="N23" s="2"/>
      <c r="O23" s="2"/>
      <c r="P23" s="53"/>
      <c r="Q23" s="2"/>
      <c r="R23" s="2"/>
      <c r="S23" s="2"/>
    </row>
    <row r="24" spans="2:19" x14ac:dyDescent="0.25">
      <c r="B24" s="52"/>
      <c r="C24" s="2"/>
      <c r="D24" s="96" t="s">
        <v>69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53"/>
      <c r="Q24" s="2"/>
      <c r="R24" s="2"/>
      <c r="S24" s="2"/>
    </row>
    <row r="25" spans="2:19" x14ac:dyDescent="0.25">
      <c r="B25" s="52"/>
      <c r="C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53"/>
      <c r="Q25" s="2"/>
      <c r="R25" s="2"/>
      <c r="S25" s="2"/>
    </row>
    <row r="26" spans="2:19" x14ac:dyDescent="0.25">
      <c r="B26" s="52"/>
      <c r="C26" s="2" t="s">
        <v>70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3"/>
      <c r="Q26" s="2"/>
      <c r="R26" s="2"/>
      <c r="S26" s="2"/>
    </row>
    <row r="27" spans="2:19" x14ac:dyDescent="0.25">
      <c r="B27" s="52"/>
      <c r="C27" s="2" t="s">
        <v>26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53"/>
      <c r="Q27" s="2"/>
      <c r="R27" s="2"/>
      <c r="S27" s="2"/>
    </row>
    <row r="28" spans="2:19" x14ac:dyDescent="0.25">
      <c r="B28" s="5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53"/>
    </row>
    <row r="29" spans="2:19" x14ac:dyDescent="0.25">
      <c r="B29" s="52"/>
      <c r="C29" s="2" t="s">
        <v>67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3"/>
    </row>
    <row r="30" spans="2:19" x14ac:dyDescent="0.25">
      <c r="B30" s="52"/>
      <c r="C30" s="2" t="s">
        <v>66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53"/>
    </row>
    <row r="31" spans="2:19" x14ac:dyDescent="0.25">
      <c r="B31" s="5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53"/>
    </row>
    <row r="32" spans="2:19" ht="15.75" thickBot="1" x14ac:dyDescent="0.3"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</row>
    <row r="34" spans="14:14" x14ac:dyDescent="0.25">
      <c r="N34" s="63" t="s">
        <v>71</v>
      </c>
    </row>
    <row r="35" spans="14:14" x14ac:dyDescent="0.25">
      <c r="N35" s="63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046A-921A-459E-B036-5932EE7B7C53}">
  <dimension ref="C2:AF37"/>
  <sheetViews>
    <sheetView zoomScaleNormal="100" workbookViewId="0">
      <selection activeCell="AH20" sqref="AH20"/>
    </sheetView>
  </sheetViews>
  <sheetFormatPr defaultColWidth="9.140625" defaultRowHeight="15" x14ac:dyDescent="0.25"/>
  <cols>
    <col min="1" max="2" width="9.140625" style="7"/>
    <col min="3" max="4" width="9.140625" style="59"/>
    <col min="5" max="6" width="5.5703125" style="59" customWidth="1"/>
    <col min="7" max="7" width="29.42578125" style="7" customWidth="1"/>
    <col min="8" max="8" width="2.7109375" style="7" customWidth="1"/>
    <col min="9" max="9" width="19.28515625" style="4" customWidth="1"/>
    <col min="10" max="10" width="6.7109375" style="7" customWidth="1"/>
    <col min="11" max="11" width="13.85546875" style="7" customWidth="1"/>
    <col min="12" max="12" width="10.5703125" style="7" customWidth="1"/>
    <col min="13" max="13" width="1.85546875" style="7" customWidth="1"/>
    <col min="14" max="14" width="9.140625" style="7"/>
    <col min="15" max="15" width="7.5703125" style="7" customWidth="1"/>
    <col min="16" max="16" width="2.28515625" style="7" customWidth="1"/>
    <col min="17" max="17" width="9.140625" style="13"/>
    <col min="18" max="18" width="9.42578125" style="13" customWidth="1"/>
    <col min="19" max="19" width="3.42578125" style="14" customWidth="1"/>
    <col min="20" max="20" width="3.140625" style="13" hidden="1" customWidth="1"/>
    <col min="21" max="21" width="9.140625" style="13" hidden="1" customWidth="1"/>
    <col min="22" max="22" width="51.5703125" style="15" hidden="1" customWidth="1"/>
    <col min="23" max="23" width="12.28515625" style="13" hidden="1" customWidth="1"/>
    <col min="24" max="24" width="14" style="13" hidden="1" customWidth="1"/>
    <col min="25" max="25" width="1.5703125" style="13" hidden="1" customWidth="1"/>
    <col min="26" max="26" width="3.7109375" style="15" hidden="1" customWidth="1"/>
    <col min="27" max="27" width="3.140625" style="13" hidden="1" customWidth="1"/>
    <col min="28" max="31" width="9.140625" style="13" hidden="1" customWidth="1"/>
    <col min="32" max="32" width="71.85546875" style="13" hidden="1" customWidth="1"/>
    <col min="33" max="33" width="0" style="7" hidden="1" customWidth="1"/>
    <col min="34" max="16384" width="9.140625" style="7"/>
  </cols>
  <sheetData>
    <row r="2" spans="3:32" x14ac:dyDescent="0.25">
      <c r="G2" s="6"/>
      <c r="H2" s="3"/>
      <c r="I2" s="3"/>
      <c r="J2" s="4"/>
      <c r="K2" s="4"/>
      <c r="L2" s="4"/>
      <c r="M2" s="4"/>
    </row>
    <row r="3" spans="3:32" x14ac:dyDescent="0.25">
      <c r="C3" s="7"/>
      <c r="D3" s="7"/>
      <c r="E3" s="7"/>
      <c r="F3" s="7"/>
      <c r="G3" s="60" t="s">
        <v>7</v>
      </c>
      <c r="H3" s="3"/>
      <c r="I3" s="98" t="s">
        <v>30</v>
      </c>
      <c r="J3" s="99"/>
      <c r="K3" s="99"/>
      <c r="L3" s="99"/>
      <c r="M3" s="100"/>
    </row>
    <row r="4" spans="3:32" x14ac:dyDescent="0.25">
      <c r="C4" s="7"/>
      <c r="D4" s="7"/>
      <c r="E4" s="7"/>
      <c r="F4" s="7"/>
      <c r="G4" s="6"/>
      <c r="H4" s="3"/>
      <c r="I4" s="3"/>
      <c r="J4" s="4"/>
      <c r="K4" s="4"/>
      <c r="L4" s="4"/>
      <c r="M4" s="4"/>
    </row>
    <row r="5" spans="3:32" x14ac:dyDescent="0.25">
      <c r="G5" s="5" t="s">
        <v>14</v>
      </c>
      <c r="I5" s="66">
        <v>2015</v>
      </c>
      <c r="J5" s="6"/>
      <c r="K5" s="66">
        <v>2018</v>
      </c>
      <c r="T5" s="12"/>
      <c r="U5" s="12"/>
      <c r="V5" s="25"/>
      <c r="W5" s="24"/>
      <c r="X5" s="24"/>
      <c r="Y5" s="24"/>
      <c r="Z5" s="25"/>
      <c r="AA5" s="12"/>
      <c r="AB5" s="12"/>
      <c r="AF5" s="24"/>
    </row>
    <row r="6" spans="3:32" ht="15.75" thickBot="1" x14ac:dyDescent="0.3">
      <c r="G6" s="5"/>
      <c r="I6" s="7"/>
      <c r="J6" s="4"/>
      <c r="T6" s="26"/>
      <c r="U6" s="26"/>
      <c r="V6" s="21"/>
      <c r="W6" s="23"/>
      <c r="X6" s="23"/>
      <c r="Y6" s="24"/>
      <c r="Z6" s="21"/>
      <c r="AA6" s="12"/>
      <c r="AB6" s="12"/>
      <c r="AF6" s="23"/>
    </row>
    <row r="7" spans="3:32" x14ac:dyDescent="0.25">
      <c r="C7" s="7"/>
      <c r="G7" s="61" t="s">
        <v>6</v>
      </c>
      <c r="H7" s="62"/>
      <c r="I7" s="67">
        <v>10.1</v>
      </c>
      <c r="J7" s="8"/>
      <c r="K7" s="67">
        <v>10.5</v>
      </c>
      <c r="T7" s="28"/>
      <c r="U7" s="37"/>
      <c r="V7" s="29"/>
      <c r="W7" s="75" t="s">
        <v>2</v>
      </c>
      <c r="X7" s="76" t="s">
        <v>3</v>
      </c>
      <c r="Y7" s="39"/>
      <c r="Z7" s="40"/>
      <c r="AA7" s="12"/>
      <c r="AB7" s="12"/>
      <c r="AF7" s="77" t="s">
        <v>40</v>
      </c>
    </row>
    <row r="8" spans="3:32" x14ac:dyDescent="0.25">
      <c r="C8" s="7"/>
      <c r="G8" s="61" t="s">
        <v>16</v>
      </c>
      <c r="H8" s="62"/>
      <c r="I8" s="7"/>
      <c r="J8" s="4"/>
      <c r="T8" s="30"/>
      <c r="U8" s="38">
        <v>1</v>
      </c>
      <c r="V8" s="22" t="s">
        <v>30</v>
      </c>
      <c r="W8" s="23">
        <f>MIN($I$10,$K$10)</f>
        <v>6266</v>
      </c>
      <c r="X8" s="64">
        <f>56.2*POWER(W8,-0.493)</f>
        <v>0.75477942513582863</v>
      </c>
      <c r="Y8" s="24"/>
      <c r="Z8" s="41"/>
      <c r="AA8" s="12"/>
      <c r="AB8" s="12"/>
      <c r="AC8" s="48">
        <v>2009</v>
      </c>
      <c r="AD8" s="13">
        <v>2012</v>
      </c>
      <c r="AF8" s="78" t="s">
        <v>62</v>
      </c>
    </row>
    <row r="9" spans="3:32" x14ac:dyDescent="0.25">
      <c r="C9" s="7"/>
      <c r="G9" s="61"/>
      <c r="H9" s="62"/>
      <c r="I9" s="7"/>
      <c r="J9" s="4"/>
      <c r="T9" s="30"/>
      <c r="U9" s="38">
        <v>2</v>
      </c>
      <c r="V9" s="22" t="s">
        <v>31</v>
      </c>
      <c r="W9" s="23">
        <f t="shared" ref="W9:W25" si="0">MIN($I$10,$K$10)</f>
        <v>6266</v>
      </c>
      <c r="X9" s="64">
        <f>69.543*POWER(W9,-0.495)</f>
        <v>0.91778969767073726</v>
      </c>
      <c r="Y9" s="24"/>
      <c r="Z9" s="41"/>
      <c r="AA9" s="12"/>
      <c r="AB9" s="12"/>
      <c r="AC9" s="48">
        <v>2012</v>
      </c>
      <c r="AD9" s="13">
        <v>2015</v>
      </c>
      <c r="AF9" s="78" t="s">
        <v>63</v>
      </c>
    </row>
    <row r="10" spans="3:32" x14ac:dyDescent="0.25">
      <c r="C10" s="7"/>
      <c r="G10" s="61" t="s">
        <v>28</v>
      </c>
      <c r="H10" s="62"/>
      <c r="I10" s="68">
        <v>6266</v>
      </c>
      <c r="J10" s="9"/>
      <c r="K10" s="68">
        <v>6448</v>
      </c>
      <c r="T10" s="30"/>
      <c r="U10" s="38">
        <v>3</v>
      </c>
      <c r="V10" s="22" t="s">
        <v>32</v>
      </c>
      <c r="W10" s="23">
        <f t="shared" si="0"/>
        <v>6266</v>
      </c>
      <c r="X10" s="64">
        <f>65.824*POWER(W10,-0.494)</f>
        <v>0.87633673479614715</v>
      </c>
      <c r="Y10" s="24"/>
      <c r="Z10" s="42"/>
      <c r="AA10" s="12"/>
      <c r="AB10" s="12"/>
      <c r="AC10" s="48">
        <v>2015</v>
      </c>
      <c r="AD10" s="13">
        <v>2018</v>
      </c>
      <c r="AF10" s="78" t="s">
        <v>64</v>
      </c>
    </row>
    <row r="11" spans="3:32" x14ac:dyDescent="0.25">
      <c r="G11" s="61"/>
      <c r="I11" s="7"/>
      <c r="J11" s="4"/>
      <c r="T11" s="30"/>
      <c r="U11" s="38">
        <v>4</v>
      </c>
      <c r="V11" s="21" t="s">
        <v>47</v>
      </c>
      <c r="W11" s="23">
        <f t="shared" si="0"/>
        <v>6266</v>
      </c>
      <c r="X11" s="64">
        <f>37.135*POWER(W11,-0.487)</f>
        <v>0.52559243788274246</v>
      </c>
      <c r="Y11" s="24"/>
      <c r="Z11" s="42"/>
      <c r="AA11" s="12"/>
      <c r="AB11" s="12"/>
      <c r="AC11" s="48">
        <v>2018</v>
      </c>
      <c r="AD11" s="13">
        <v>2021</v>
      </c>
      <c r="AF11" s="78" t="s">
        <v>44</v>
      </c>
    </row>
    <row r="12" spans="3:32" x14ac:dyDescent="0.25">
      <c r="G12" s="5"/>
      <c r="I12" s="7"/>
      <c r="J12" s="4"/>
      <c r="T12" s="30"/>
      <c r="U12" s="38">
        <v>5</v>
      </c>
      <c r="V12" s="21" t="s">
        <v>48</v>
      </c>
      <c r="W12" s="23">
        <f t="shared" si="0"/>
        <v>6266</v>
      </c>
      <c r="X12" s="64">
        <f>62.313*POWER(W12,-0.491)</f>
        <v>0.85164064205748691</v>
      </c>
      <c r="Y12" s="24"/>
      <c r="Z12" s="42"/>
      <c r="AA12" s="12"/>
      <c r="AB12" s="12"/>
      <c r="AF12" s="78" t="s">
        <v>45</v>
      </c>
    </row>
    <row r="13" spans="3:32" s="13" customFormat="1" x14ac:dyDescent="0.25">
      <c r="C13" s="10"/>
      <c r="D13" s="10"/>
      <c r="E13" s="10"/>
      <c r="F13" s="10"/>
      <c r="I13" s="17" t="s">
        <v>0</v>
      </c>
      <c r="K13" s="72">
        <f>ABS(I7-K7)</f>
        <v>0.40000000000000036</v>
      </c>
      <c r="M13" s="15" t="s">
        <v>1</v>
      </c>
      <c r="S13" s="14"/>
      <c r="T13" s="30"/>
      <c r="U13" s="38">
        <v>6</v>
      </c>
      <c r="V13" s="21" t="s">
        <v>49</v>
      </c>
      <c r="W13" s="23">
        <f t="shared" si="0"/>
        <v>6266</v>
      </c>
      <c r="X13" s="64">
        <f>48.218*POWER(W13,-0.486)</f>
        <v>0.68844914168511206</v>
      </c>
      <c r="Y13" s="24"/>
      <c r="Z13" s="42"/>
      <c r="AA13" s="12"/>
      <c r="AB13" s="12"/>
      <c r="AC13" s="15" t="s">
        <v>15</v>
      </c>
      <c r="AF13" s="78" t="s">
        <v>46</v>
      </c>
    </row>
    <row r="14" spans="3:32" s="13" customFormat="1" x14ac:dyDescent="0.25">
      <c r="C14" s="10"/>
      <c r="D14" s="10"/>
      <c r="E14" s="10"/>
      <c r="F14" s="10"/>
      <c r="I14" s="17"/>
      <c r="J14" s="12"/>
      <c r="K14" s="73"/>
      <c r="M14" s="15"/>
      <c r="S14" s="14"/>
      <c r="T14" s="30"/>
      <c r="U14" s="38">
        <v>7</v>
      </c>
      <c r="V14" s="21" t="s">
        <v>50</v>
      </c>
      <c r="W14" s="23">
        <f t="shared" si="0"/>
        <v>6266</v>
      </c>
      <c r="X14" s="64">
        <f>48.062*POWER(W14,-0.515)</f>
        <v>0.53253945314075735</v>
      </c>
      <c r="Y14" s="12"/>
      <c r="Z14" s="42"/>
      <c r="AA14" s="12"/>
      <c r="AB14" s="12"/>
      <c r="AC14" s="15">
        <f>VALUE(MID(I3,1,2))</f>
        <v>1</v>
      </c>
      <c r="AF14" s="78" t="s">
        <v>53</v>
      </c>
    </row>
    <row r="15" spans="3:32" s="13" customFormat="1" x14ac:dyDescent="0.25">
      <c r="C15" s="10"/>
      <c r="D15" s="10"/>
      <c r="E15" s="10"/>
      <c r="F15" s="10"/>
      <c r="I15" s="17" t="s">
        <v>4</v>
      </c>
      <c r="K15" s="72">
        <f>LOOKUP(AC14,U8:U25,X8:X25)</f>
        <v>0.75477942513582863</v>
      </c>
      <c r="M15" s="15" t="s">
        <v>1</v>
      </c>
      <c r="S15" s="14"/>
      <c r="T15" s="30"/>
      <c r="U15" s="38">
        <v>8</v>
      </c>
      <c r="V15" s="21" t="s">
        <v>51</v>
      </c>
      <c r="W15" s="23">
        <f t="shared" si="0"/>
        <v>6266</v>
      </c>
      <c r="X15" s="64">
        <f>69.417*POWER(W15,-0.501)</f>
        <v>0.86930795757177992</v>
      </c>
      <c r="Y15" s="12"/>
      <c r="Z15" s="42"/>
      <c r="AA15" s="12"/>
      <c r="AB15" s="12"/>
      <c r="AF15" s="78" t="s">
        <v>54</v>
      </c>
    </row>
    <row r="16" spans="3:32" s="13" customFormat="1" x14ac:dyDescent="0.25">
      <c r="C16" s="10"/>
      <c r="D16" s="10"/>
      <c r="E16" s="10"/>
      <c r="F16" s="10"/>
      <c r="J16" s="12"/>
      <c r="K16" s="74"/>
      <c r="S16" s="14"/>
      <c r="T16" s="30"/>
      <c r="U16" s="38">
        <v>9</v>
      </c>
      <c r="V16" s="21" t="s">
        <v>52</v>
      </c>
      <c r="W16" s="23">
        <f t="shared" si="0"/>
        <v>6266</v>
      </c>
      <c r="X16" s="64">
        <f>50.303*POWER(W16,-0.486)</f>
        <v>0.7182184490063086</v>
      </c>
      <c r="Y16" s="12"/>
      <c r="Z16" s="43"/>
      <c r="AA16" s="12"/>
      <c r="AB16" s="12"/>
      <c r="AD16" s="65"/>
      <c r="AF16" s="78" t="s">
        <v>61</v>
      </c>
    </row>
    <row r="17" spans="3:32" s="13" customFormat="1" x14ac:dyDescent="0.25">
      <c r="C17" s="10"/>
      <c r="D17" s="10"/>
      <c r="E17" s="10"/>
      <c r="F17" s="10"/>
      <c r="I17" s="12"/>
      <c r="S17" s="14"/>
      <c r="T17" s="31"/>
      <c r="U17" s="38">
        <v>10</v>
      </c>
      <c r="V17" s="21" t="s">
        <v>8</v>
      </c>
      <c r="W17" s="23">
        <f t="shared" si="0"/>
        <v>6266</v>
      </c>
      <c r="X17" s="64">
        <f>41.927*POWER(W17,-0.497)</f>
        <v>0.54373784843412198</v>
      </c>
      <c r="Y17" s="12"/>
      <c r="Z17" s="43"/>
      <c r="AA17" s="12"/>
      <c r="AB17" s="12"/>
      <c r="AD17" s="65"/>
      <c r="AF17" s="78" t="s">
        <v>55</v>
      </c>
    </row>
    <row r="18" spans="3:32" s="13" customFormat="1" x14ac:dyDescent="0.25">
      <c r="C18" s="10"/>
      <c r="G18" s="81"/>
      <c r="H18" s="82"/>
      <c r="I18" s="82"/>
      <c r="J18" s="82"/>
      <c r="K18" s="82"/>
      <c r="L18" s="82"/>
      <c r="M18" s="82"/>
      <c r="N18" s="82"/>
      <c r="O18" s="82"/>
      <c r="P18" s="83"/>
      <c r="S18" s="14"/>
      <c r="T18" s="31"/>
      <c r="U18" s="38">
        <v>11</v>
      </c>
      <c r="V18" s="21" t="s">
        <v>9</v>
      </c>
      <c r="W18" s="23">
        <f t="shared" si="0"/>
        <v>6266</v>
      </c>
      <c r="X18" s="64">
        <f>67.78*POWER(W18,-0.498)</f>
        <v>0.87136547813781839</v>
      </c>
      <c r="Y18" s="12"/>
      <c r="Z18" s="43"/>
      <c r="AA18" s="12"/>
      <c r="AB18" s="12"/>
      <c r="AF18" s="78" t="s">
        <v>56</v>
      </c>
    </row>
    <row r="19" spans="3:32" s="13" customFormat="1" x14ac:dyDescent="0.25">
      <c r="C19" s="10"/>
      <c r="G19" s="84"/>
      <c r="H19" s="85"/>
      <c r="I19" s="85"/>
      <c r="J19" s="80" t="str">
        <f>CONCATENATE("The percentage of children who are ",AF29)</f>
        <v>The percentage of children who are developmentally vulnerable in Physical Health and Wellbeing</v>
      </c>
      <c r="K19" s="85"/>
      <c r="L19" s="85"/>
      <c r="M19" s="85"/>
      <c r="N19" s="85"/>
      <c r="O19" s="85"/>
      <c r="P19" s="86"/>
      <c r="S19" s="14"/>
      <c r="T19" s="31"/>
      <c r="U19" s="38">
        <v>12</v>
      </c>
      <c r="V19" s="21" t="s">
        <v>10</v>
      </c>
      <c r="W19" s="23">
        <f t="shared" si="0"/>
        <v>6266</v>
      </c>
      <c r="X19" s="64">
        <f>51.978*POWER(W19,-0.488)</f>
        <v>0.72926984190260902</v>
      </c>
      <c r="Y19" s="11"/>
      <c r="Z19" s="44"/>
      <c r="AA19" s="11"/>
      <c r="AB19" s="11"/>
      <c r="AC19" s="10"/>
      <c r="AF19" s="78" t="s">
        <v>57</v>
      </c>
    </row>
    <row r="20" spans="3:32" s="10" customFormat="1" x14ac:dyDescent="0.25">
      <c r="G20" s="84"/>
      <c r="H20" s="85"/>
      <c r="I20" s="85"/>
      <c r="J20" s="69" t="str">
        <f>IF(K7=I7,"has not changed",(IF(K7&gt;I7,"is "&amp;ROUND(K13,1)&amp;" percentage points higher in "&amp;K5&amp;" than in "&amp;I5,"is "&amp;ROUND(K13,1)&amp;" percentage points lower in "&amp;K5&amp;" than in "&amp;I5)))</f>
        <v>is 0.4 percentage points higher in 2018 than in 2015</v>
      </c>
      <c r="K20" s="85"/>
      <c r="L20" s="85"/>
      <c r="M20" s="85"/>
      <c r="N20" s="85"/>
      <c r="O20" s="85"/>
      <c r="P20" s="86"/>
      <c r="S20" s="18"/>
      <c r="T20" s="32"/>
      <c r="U20" s="38">
        <v>13</v>
      </c>
      <c r="V20" s="21" t="s">
        <v>11</v>
      </c>
      <c r="W20" s="23">
        <f t="shared" si="0"/>
        <v>6266</v>
      </c>
      <c r="X20" s="64">
        <f>50.933*POWER(W20,-0.5)</f>
        <v>0.6434340830626929</v>
      </c>
      <c r="Y20" s="11"/>
      <c r="Z20" s="44"/>
      <c r="AA20" s="11"/>
      <c r="AB20" s="11"/>
      <c r="AF20" s="78" t="s">
        <v>58</v>
      </c>
    </row>
    <row r="21" spans="3:32" s="10" customFormat="1" x14ac:dyDescent="0.25">
      <c r="G21" s="87"/>
      <c r="H21" s="88"/>
      <c r="I21" s="88"/>
      <c r="J21" s="89"/>
      <c r="K21" s="88"/>
      <c r="L21" s="88"/>
      <c r="M21" s="88"/>
      <c r="N21" s="88"/>
      <c r="O21" s="88"/>
      <c r="P21" s="90"/>
      <c r="S21" s="18"/>
      <c r="T21" s="32"/>
      <c r="U21" s="38">
        <v>14</v>
      </c>
      <c r="V21" s="21" t="s">
        <v>12</v>
      </c>
      <c r="W21" s="23">
        <f t="shared" si="0"/>
        <v>6266</v>
      </c>
      <c r="X21" s="64">
        <f>73.207*POWER(W21,-0.499)</f>
        <v>0.93294148469147165</v>
      </c>
      <c r="Y21" s="11"/>
      <c r="Z21" s="44"/>
      <c r="AA21" s="11"/>
      <c r="AB21" s="11"/>
      <c r="AF21" s="78" t="s">
        <v>59</v>
      </c>
    </row>
    <row r="22" spans="3:32" s="10" customFormat="1" x14ac:dyDescent="0.25">
      <c r="G22" s="87"/>
      <c r="H22" s="88"/>
      <c r="I22" s="91"/>
      <c r="J22" s="70" t="str">
        <f>CONCATENATE((IF(K13&gt;K15,"This difference is larger than (or equal to)","This difference is smaller than"))," the critical difference of ", ROUND(K15,1), " percentage points")</f>
        <v>This difference is smaller than the critical difference of 0.8 percentage points</v>
      </c>
      <c r="K22" s="88"/>
      <c r="L22" s="88"/>
      <c r="M22" s="88"/>
      <c r="N22" s="88"/>
      <c r="O22" s="88"/>
      <c r="P22" s="90"/>
      <c r="Q22" s="13"/>
      <c r="S22" s="18"/>
      <c r="T22" s="33"/>
      <c r="U22" s="38">
        <v>15</v>
      </c>
      <c r="V22" s="21" t="s">
        <v>13</v>
      </c>
      <c r="W22" s="23">
        <f t="shared" si="0"/>
        <v>6266</v>
      </c>
      <c r="X22" s="64">
        <f>59.974*POWER(W22,-0.497)</f>
        <v>0.77778361728690415</v>
      </c>
      <c r="Y22" s="12"/>
      <c r="Z22" s="45"/>
      <c r="AA22" s="12"/>
      <c r="AB22" s="12"/>
      <c r="AC22" s="13"/>
      <c r="AF22" s="78" t="s">
        <v>60</v>
      </c>
    </row>
    <row r="23" spans="3:32" s="13" customFormat="1" x14ac:dyDescent="0.25">
      <c r="C23" s="10"/>
      <c r="D23" s="19"/>
      <c r="E23" s="16"/>
      <c r="F23" s="16"/>
      <c r="G23" s="84"/>
      <c r="H23" s="85"/>
      <c r="I23" s="85"/>
      <c r="J23" s="70"/>
      <c r="K23" s="85"/>
      <c r="L23" s="85"/>
      <c r="M23" s="85"/>
      <c r="N23" s="85"/>
      <c r="O23" s="85"/>
      <c r="P23" s="86"/>
      <c r="S23" s="14"/>
      <c r="T23" s="31"/>
      <c r="U23" s="38">
        <v>16</v>
      </c>
      <c r="V23" s="21" t="s">
        <v>38</v>
      </c>
      <c r="W23" s="23">
        <f t="shared" si="0"/>
        <v>6266</v>
      </c>
      <c r="X23" s="64">
        <f>67.888*POWER(W23,-0.502)</f>
        <v>0.8427598523350478</v>
      </c>
      <c r="Y23" s="12"/>
      <c r="Z23" s="45"/>
      <c r="AA23" s="12"/>
      <c r="AB23" s="12"/>
      <c r="AF23" s="78" t="s">
        <v>41</v>
      </c>
    </row>
    <row r="24" spans="3:32" s="13" customFormat="1" x14ac:dyDescent="0.25">
      <c r="C24" s="10"/>
      <c r="D24" s="10"/>
      <c r="E24" s="20"/>
      <c r="F24" s="20"/>
      <c r="G24" s="84"/>
      <c r="H24" s="85"/>
      <c r="I24" s="85"/>
      <c r="J24" s="92" t="str">
        <f>CONCATENATE(IF(K13&lt;K15, "This means that there has been no significant change", IF(K7&gt;I7,"This means that there has been a significant increase","This means that there has been a significant decrease"))," in the percentage of children")</f>
        <v>This means that there has been no significant change in the percentage of children</v>
      </c>
      <c r="K24" s="85"/>
      <c r="L24" s="85"/>
      <c r="M24" s="85"/>
      <c r="N24" s="85"/>
      <c r="O24" s="85"/>
      <c r="P24" s="86"/>
      <c r="Q24" s="10"/>
      <c r="S24" s="14"/>
      <c r="T24" s="31"/>
      <c r="U24" s="38">
        <v>17</v>
      </c>
      <c r="V24" s="21" t="s">
        <v>39</v>
      </c>
      <c r="W24" s="23">
        <f t="shared" si="0"/>
        <v>6266</v>
      </c>
      <c r="X24" s="64">
        <f>47.639*POWER(W24,-0.495)</f>
        <v>0.62871293167301168</v>
      </c>
      <c r="Y24" s="12"/>
      <c r="Z24" s="45"/>
      <c r="AA24" s="12"/>
      <c r="AB24" s="12"/>
      <c r="AF24" s="78" t="s">
        <v>42</v>
      </c>
    </row>
    <row r="25" spans="3:32" s="13" customFormat="1" x14ac:dyDescent="0.25">
      <c r="C25" s="10"/>
      <c r="D25" s="10"/>
      <c r="E25" s="10"/>
      <c r="F25" s="10"/>
      <c r="G25" s="87"/>
      <c r="H25" s="88"/>
      <c r="I25" s="88"/>
      <c r="J25" s="80" t="str">
        <f>CONCATENATE("who are ",AF29)</f>
        <v>who are developmentally vulnerable in Physical Health and Wellbeing</v>
      </c>
      <c r="K25" s="88"/>
      <c r="L25" s="88"/>
      <c r="M25" s="88"/>
      <c r="N25" s="88"/>
      <c r="O25" s="88"/>
      <c r="P25" s="90"/>
      <c r="Q25" s="10"/>
      <c r="S25" s="14"/>
      <c r="T25" s="31"/>
      <c r="U25" s="38">
        <v>18</v>
      </c>
      <c r="V25" s="48" t="s">
        <v>37</v>
      </c>
      <c r="W25" s="23">
        <f t="shared" si="0"/>
        <v>6266</v>
      </c>
      <c r="X25" s="64">
        <f>63.635*POWER(W25,-0.491)</f>
        <v>0.86970860426120034</v>
      </c>
      <c r="Y25" s="24"/>
      <c r="Z25" s="45"/>
      <c r="AA25" s="12"/>
      <c r="AB25" s="12"/>
      <c r="AF25" s="78" t="s">
        <v>65</v>
      </c>
    </row>
    <row r="26" spans="3:32" s="13" customFormat="1" ht="15.75" thickBot="1" x14ac:dyDescent="0.3">
      <c r="C26" s="10"/>
      <c r="D26" s="10"/>
      <c r="E26" s="10"/>
      <c r="F26" s="10"/>
      <c r="G26" s="87"/>
      <c r="H26" s="88"/>
      <c r="I26" s="88"/>
      <c r="J26" s="70" t="str">
        <f>"between "&amp;I5&amp;" and "&amp;K5</f>
        <v>between 2015 and 2018</v>
      </c>
      <c r="K26" s="88"/>
      <c r="L26" s="88"/>
      <c r="M26" s="88"/>
      <c r="N26" s="88"/>
      <c r="O26" s="88"/>
      <c r="P26" s="90"/>
      <c r="S26" s="14"/>
      <c r="T26" s="34"/>
      <c r="U26" s="36"/>
      <c r="V26" s="35"/>
      <c r="W26" s="36"/>
      <c r="X26" s="34"/>
      <c r="Y26" s="46"/>
      <c r="Z26" s="47"/>
      <c r="AA26" s="12"/>
      <c r="AB26" s="12"/>
      <c r="AF26" s="79"/>
    </row>
    <row r="27" spans="3:32" s="13" customFormat="1" x14ac:dyDescent="0.25">
      <c r="C27" s="10"/>
      <c r="D27" s="10"/>
      <c r="E27" s="10"/>
      <c r="F27" s="10"/>
      <c r="G27" s="87"/>
      <c r="H27" s="88"/>
      <c r="I27" s="88"/>
      <c r="J27" s="91"/>
      <c r="K27" s="88"/>
      <c r="L27" s="88"/>
      <c r="M27" s="88"/>
      <c r="N27" s="88"/>
      <c r="O27" s="88"/>
      <c r="P27" s="90"/>
      <c r="S27" s="14"/>
      <c r="T27" s="12"/>
      <c r="U27" s="12"/>
      <c r="V27" s="12"/>
      <c r="W27" s="23"/>
      <c r="X27" s="23"/>
      <c r="Y27" s="24"/>
      <c r="Z27" s="27"/>
      <c r="AA27" s="12"/>
      <c r="AB27" s="12"/>
      <c r="AF27" s="23"/>
    </row>
    <row r="28" spans="3:32" s="13" customFormat="1" x14ac:dyDescent="0.25">
      <c r="C28" s="10"/>
      <c r="D28" s="10"/>
      <c r="E28" s="10"/>
      <c r="F28" s="10"/>
      <c r="G28" s="93"/>
      <c r="H28" s="94"/>
      <c r="I28" s="94"/>
      <c r="J28" s="94"/>
      <c r="K28" s="94"/>
      <c r="L28" s="94"/>
      <c r="M28" s="94"/>
      <c r="N28" s="94"/>
      <c r="O28" s="94"/>
      <c r="P28" s="95"/>
      <c r="S28" s="14"/>
      <c r="T28" s="12"/>
      <c r="U28" s="12"/>
      <c r="V28" s="27"/>
      <c r="W28" s="12"/>
      <c r="X28" s="12"/>
      <c r="Y28" s="12"/>
      <c r="Z28" s="27"/>
      <c r="AA28" s="12"/>
      <c r="AB28" s="12"/>
      <c r="AF28" s="15" t="s">
        <v>43</v>
      </c>
    </row>
    <row r="29" spans="3:32" s="13" customFormat="1" x14ac:dyDescent="0.25">
      <c r="C29" s="10"/>
      <c r="D29" s="10"/>
      <c r="E29" s="10"/>
      <c r="F29" s="10"/>
      <c r="G29" s="71" t="s">
        <v>5</v>
      </c>
      <c r="I29" s="12"/>
      <c r="S29" s="14"/>
      <c r="X29" s="12"/>
      <c r="Y29" s="12"/>
      <c r="Z29" s="27"/>
      <c r="AF29" s="15" t="str">
        <f>LOOKUP(AC14,U8:U25,AF8:AF25)</f>
        <v>developmentally vulnerable in Physical Health and Wellbeing</v>
      </c>
    </row>
    <row r="30" spans="3:32" s="13" customFormat="1" x14ac:dyDescent="0.25">
      <c r="C30" s="10"/>
      <c r="D30" s="10"/>
      <c r="E30" s="10"/>
      <c r="F30" s="10"/>
      <c r="I30" s="12"/>
      <c r="S30" s="14"/>
      <c r="X30" s="12"/>
      <c r="Y30" s="12"/>
      <c r="Z30" s="27"/>
      <c r="AF30" s="12"/>
    </row>
    <row r="31" spans="3:32" s="13" customFormat="1" x14ac:dyDescent="0.25">
      <c r="C31" s="10"/>
      <c r="D31" s="10"/>
      <c r="E31" s="10"/>
      <c r="F31" s="10"/>
      <c r="L31" s="63" t="s">
        <v>71</v>
      </c>
      <c r="S31" s="14"/>
      <c r="X31" s="12"/>
      <c r="Y31" s="12"/>
      <c r="Z31" s="27"/>
      <c r="AF31" s="12"/>
    </row>
    <row r="32" spans="3:32" s="13" customFormat="1" x14ac:dyDescent="0.25">
      <c r="C32" s="10"/>
      <c r="D32" s="10"/>
      <c r="E32" s="10"/>
      <c r="F32" s="10"/>
      <c r="I32" s="12"/>
      <c r="L32" s="63" t="s">
        <v>27</v>
      </c>
      <c r="S32" s="14"/>
      <c r="X32" s="12"/>
      <c r="Y32" s="12"/>
      <c r="Z32" s="27"/>
      <c r="AF32" s="12"/>
    </row>
    <row r="33" spans="3:32" s="13" customFormat="1" x14ac:dyDescent="0.25">
      <c r="C33" s="10"/>
      <c r="D33" s="10"/>
      <c r="E33" s="10"/>
      <c r="F33" s="10"/>
      <c r="S33" s="14"/>
      <c r="T33" s="12"/>
      <c r="U33" s="12"/>
      <c r="V33" s="27"/>
      <c r="W33" s="12"/>
      <c r="X33" s="12"/>
      <c r="Y33" s="12"/>
      <c r="Z33" s="27"/>
      <c r="AF33" s="12"/>
    </row>
    <row r="34" spans="3:32" s="13" customFormat="1" x14ac:dyDescent="0.25">
      <c r="C34" s="10"/>
      <c r="D34" s="10"/>
      <c r="E34" s="10"/>
      <c r="F34" s="10"/>
      <c r="I34" s="12"/>
      <c r="S34" s="14"/>
      <c r="V34" s="15"/>
      <c r="Z34" s="15"/>
    </row>
    <row r="35" spans="3:32" s="13" customFormat="1" x14ac:dyDescent="0.25">
      <c r="C35" s="10"/>
      <c r="D35" s="10"/>
      <c r="E35" s="10"/>
      <c r="F35" s="10"/>
      <c r="I35" s="12"/>
      <c r="S35" s="14"/>
      <c r="V35" s="15"/>
      <c r="Z35" s="15"/>
    </row>
    <row r="36" spans="3:32" s="13" customFormat="1" x14ac:dyDescent="0.25">
      <c r="C36" s="10"/>
      <c r="D36" s="10"/>
      <c r="E36" s="10"/>
      <c r="F36" s="10"/>
      <c r="I36" s="12"/>
      <c r="S36" s="14"/>
      <c r="V36" s="15"/>
      <c r="Z36" s="15"/>
    </row>
    <row r="37" spans="3:32" s="13" customFormat="1" x14ac:dyDescent="0.25">
      <c r="C37" s="10"/>
      <c r="D37" s="10"/>
      <c r="E37" s="10"/>
      <c r="F37" s="10"/>
      <c r="I37" s="12"/>
      <c r="S37" s="14"/>
      <c r="V37" s="15"/>
      <c r="Z37" s="15"/>
    </row>
  </sheetData>
  <sheetProtection algorithmName="SHA-512" hashValue="j3dE7t81xFaDL5b3OYbKY8Y0fs/BvxMZaQ1ZssuCF//C6JYX2xTUHlaTJWgKKt9IVCwrgRTBtz3jl/JHG0ukcQ==" saltValue="Sp9pI8VRi7wiMuv07EXK5Q==" spinCount="100000" sheet="1" objects="1" scenarios="1"/>
  <mergeCells count="1">
    <mergeCell ref="I3:M3"/>
  </mergeCells>
  <dataValidations count="5">
    <dataValidation type="list" allowBlank="1" showInputMessage="1" showErrorMessage="1" sqref="K5" xr:uid="{D15E9581-CC9E-40A0-B547-CD93010F92DB}">
      <formula1>$AD$8:$AD$11</formula1>
    </dataValidation>
    <dataValidation type="list" allowBlank="1" showInputMessage="1" showErrorMessage="1" sqref="I5" xr:uid="{D0A5BE13-E905-4AE5-9F7D-F569ACD2DA30}">
      <formula1>$AC$8:$AC$11</formula1>
    </dataValidation>
    <dataValidation type="decimal" allowBlank="1" showInputMessage="1" showErrorMessage="1" error="Enter a number between 0 and 100 " sqref="I7" xr:uid="{57CC03CF-7FDD-41D1-ACAA-BFB8178014AF}">
      <formula1>0</formula1>
      <formula2>100</formula2>
    </dataValidation>
    <dataValidation type="decimal" allowBlank="1" showInputMessage="1" showErrorMessage="1" error="Enter a number between 0 and 100" sqref="K7" xr:uid="{3C30A3EC-1ECE-4A60-8F23-6581231C6E76}">
      <formula1>0</formula1>
      <formula2>100</formula2>
    </dataValidation>
    <dataValidation type="list" allowBlank="1" showInputMessage="1" showErrorMessage="1" sqref="I3:M3" xr:uid="{45D22A14-401C-49EE-B3CA-77DB7EA05602}">
      <formula1>$V$8:$V$25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Background</vt:lpstr>
      <vt:lpstr>COMPARATIVE RESULTS TOOL</vt:lpstr>
    </vt:vector>
  </TitlesOfParts>
  <Company>DECS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Gregory</dc:creator>
  <cp:lastModifiedBy>Tess Gregory</cp:lastModifiedBy>
  <dcterms:created xsi:type="dcterms:W3CDTF">2012-11-20T05:09:04Z</dcterms:created>
  <dcterms:modified xsi:type="dcterms:W3CDTF">2022-03-07T01:24:41Z</dcterms:modified>
</cp:coreProperties>
</file>